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D6696B7-B5FE-4140-B61A-4EF4D2F325C7}" xr6:coauthVersionLast="47" xr6:coauthVersionMax="47" xr10:uidLastSave="{00000000-0000-0000-0000-000000000000}"/>
  <bookViews>
    <workbookView xWindow="-120" yWindow="-120" windowWidth="20730" windowHeight="11160" tabRatio="1000" firstSheet="2" activeTab="10" xr2:uid="{00000000-000D-0000-FFFF-FFFF00000000}"/>
  </bookViews>
  <sheets>
    <sheet name="PRESUPUESTO DE INGRESOS 2023" sheetId="5" r:id="rId1"/>
    <sheet name="PAGINA WEB 2023 ACUMULADO" sheetId="2" r:id="rId2"/>
    <sheet name="EJECUCIÓN ACUMULADA DE INGRESOS" sheetId="4" r:id="rId3"/>
    <sheet name="ENERO 2023" sheetId="6" r:id="rId4"/>
    <sheet name="FEBRERO 2023" sheetId="7" r:id="rId5"/>
    <sheet name="MARZO 2023" sheetId="8" r:id="rId6"/>
    <sheet name="ABRIL 2023" sheetId="9" r:id="rId7"/>
    <sheet name="MAYO 2023" sheetId="10" r:id="rId8"/>
    <sheet name="JUNIO 2023" sheetId="11" r:id="rId9"/>
    <sheet name="JULIO 2023" sheetId="12" r:id="rId10"/>
    <sheet name="AGOSTO 2023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D19" i="13"/>
  <c r="D15" i="13"/>
  <c r="M9" i="13"/>
  <c r="L9" i="13"/>
  <c r="K9" i="13"/>
  <c r="J9" i="13"/>
  <c r="I9" i="13"/>
  <c r="H9" i="13"/>
  <c r="G9" i="13"/>
  <c r="F9" i="13"/>
  <c r="E9" i="13"/>
  <c r="D9" i="13"/>
  <c r="C9" i="13"/>
  <c r="B9" i="13"/>
  <c r="D20" i="13" s="1"/>
  <c r="F20" i="13" s="1"/>
  <c r="H11" i="2"/>
  <c r="D19" i="12"/>
  <c r="D15" i="12"/>
  <c r="M9" i="12"/>
  <c r="L9" i="12"/>
  <c r="K9" i="12"/>
  <c r="J9" i="12"/>
  <c r="I9" i="12"/>
  <c r="H9" i="12"/>
  <c r="G9" i="12"/>
  <c r="F9" i="12"/>
  <c r="E9" i="12"/>
  <c r="D9" i="12"/>
  <c r="C9" i="12"/>
  <c r="B9" i="12"/>
  <c r="B11" i="2"/>
  <c r="D19" i="11"/>
  <c r="D15" i="11"/>
  <c r="M9" i="11"/>
  <c r="L9" i="11"/>
  <c r="K9" i="11"/>
  <c r="J9" i="11"/>
  <c r="I9" i="11"/>
  <c r="H9" i="11"/>
  <c r="G9" i="11"/>
  <c r="F9" i="11"/>
  <c r="E9" i="11"/>
  <c r="D9" i="11"/>
  <c r="C9" i="11"/>
  <c r="B9" i="11"/>
  <c r="D20" i="11" s="1"/>
  <c r="F20" i="11" s="1"/>
  <c r="D19" i="10"/>
  <c r="D15" i="10"/>
  <c r="M9" i="10"/>
  <c r="L9" i="10"/>
  <c r="K9" i="10"/>
  <c r="J9" i="10"/>
  <c r="I9" i="10"/>
  <c r="H9" i="10"/>
  <c r="F9" i="10"/>
  <c r="E9" i="10"/>
  <c r="D9" i="10"/>
  <c r="C9" i="10"/>
  <c r="B9" i="10"/>
  <c r="D20" i="10" s="1"/>
  <c r="F20" i="10" s="1"/>
  <c r="D23" i="13" l="1"/>
  <c r="F21" i="13"/>
  <c r="D21" i="13"/>
  <c r="F22" i="13"/>
  <c r="F23" i="13" s="1"/>
  <c r="D20" i="12"/>
  <c r="F20" i="12" s="1"/>
  <c r="F21" i="12"/>
  <c r="D23" i="12"/>
  <c r="D21" i="12"/>
  <c r="F22" i="12"/>
  <c r="F23" i="12" s="1"/>
  <c r="D21" i="11"/>
  <c r="F23" i="11"/>
  <c r="F21" i="11"/>
  <c r="F22" i="11"/>
  <c r="D23" i="11"/>
  <c r="F23" i="10"/>
  <c r="F21" i="10"/>
  <c r="D21" i="10"/>
  <c r="F22" i="10"/>
  <c r="D23" i="10"/>
  <c r="D26" i="9" l="1"/>
  <c r="D15" i="9"/>
  <c r="D19" i="9" s="1"/>
  <c r="M9" i="9"/>
  <c r="L9" i="9"/>
  <c r="K9" i="9"/>
  <c r="J9" i="9"/>
  <c r="I9" i="9"/>
  <c r="H9" i="9"/>
  <c r="G9" i="9"/>
  <c r="F9" i="9"/>
  <c r="E9" i="9"/>
  <c r="D9" i="9"/>
  <c r="C9" i="9"/>
  <c r="B9" i="9"/>
  <c r="D20" i="9" s="1"/>
  <c r="F20" i="9" s="1"/>
  <c r="D19" i="8"/>
  <c r="D15" i="8"/>
  <c r="M9" i="8"/>
  <c r="L9" i="8"/>
  <c r="K9" i="8"/>
  <c r="J9" i="8"/>
  <c r="I9" i="8"/>
  <c r="H9" i="8"/>
  <c r="G9" i="8"/>
  <c r="F9" i="8"/>
  <c r="E9" i="8"/>
  <c r="D9" i="8"/>
  <c r="C9" i="8"/>
  <c r="B9" i="8"/>
  <c r="F21" i="9" l="1"/>
  <c r="D23" i="9"/>
  <c r="D21" i="9"/>
  <c r="F22" i="9"/>
  <c r="F23" i="9" s="1"/>
  <c r="D19" i="7"/>
  <c r="D19" i="6"/>
  <c r="D15" i="7"/>
  <c r="M9" i="7"/>
  <c r="L9" i="7"/>
  <c r="K9" i="7"/>
  <c r="J9" i="7"/>
  <c r="I9" i="7"/>
  <c r="H9" i="7"/>
  <c r="G9" i="7"/>
  <c r="F9" i="7"/>
  <c r="E9" i="7"/>
  <c r="D9" i="7"/>
  <c r="C9" i="7"/>
  <c r="B9" i="7"/>
  <c r="D15" i="6"/>
  <c r="M9" i="6"/>
  <c r="L9" i="6"/>
  <c r="K9" i="6"/>
  <c r="J9" i="6"/>
  <c r="I9" i="6"/>
  <c r="H9" i="6"/>
  <c r="G9" i="6"/>
  <c r="F9" i="6"/>
  <c r="E9" i="6"/>
  <c r="D9" i="6"/>
  <c r="B9" i="6"/>
  <c r="C11" i="2"/>
  <c r="D11" i="2" s="1"/>
  <c r="E11" i="2" s="1"/>
  <c r="F11" i="2" s="1"/>
  <c r="G11" i="2" s="1"/>
  <c r="D15" i="4"/>
  <c r="D19" i="4" s="1"/>
  <c r="M9" i="4"/>
  <c r="L9" i="4"/>
  <c r="K9" i="4"/>
  <c r="J9" i="4"/>
  <c r="I9" i="4"/>
  <c r="H9" i="4"/>
  <c r="G9" i="4"/>
  <c r="F9" i="4"/>
  <c r="E9" i="4"/>
  <c r="D9" i="4"/>
  <c r="C9" i="4"/>
  <c r="B9" i="4"/>
  <c r="D20" i="4" l="1"/>
  <c r="D23" i="4" s="1"/>
  <c r="F22" i="4"/>
  <c r="D21" i="4" l="1"/>
  <c r="F20" i="4"/>
  <c r="F21" i="4" s="1"/>
  <c r="F23" i="4" l="1"/>
  <c r="C10" i="2"/>
  <c r="D10" i="2"/>
  <c r="F10" i="2"/>
  <c r="G10" i="2"/>
  <c r="H10" i="2"/>
  <c r="I10" i="2"/>
  <c r="J10" i="2"/>
  <c r="K10" i="2"/>
  <c r="L10" i="2"/>
  <c r="M10" i="2"/>
  <c r="E8" i="2" l="1"/>
  <c r="E10" i="2" s="1"/>
  <c r="B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tc={1931B537-35DD-4335-A08E-07C219C4683B}</author>
  </authors>
  <commentList>
    <comment ref="D14" authorId="0" shapeId="0" xr:uid="{1931B537-35DD-4335-A08E-07C219C4683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TESORERIA -CRA - RENDIMIENTOS CUN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tc={0757CCBB-C3E7-4C04-A1ED-B52AB619B659}</author>
  </authors>
  <commentList>
    <comment ref="D14" authorId="0" shapeId="0" xr:uid="{0757CCBB-C3E7-4C04-A1ED-B52AB619B65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tc={2D4A4799-D0FB-4FE8-B93E-14AB20E73E96}</author>
  </authors>
  <commentList>
    <comment ref="D14" authorId="0" shapeId="0" xr:uid="{2D4A4799-D0FB-4FE8-B93E-14AB20E73E9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tc={D2DD9FF4-3BC9-4745-95B8-B7945DF22971}</author>
  </authors>
  <commentList>
    <comment ref="D14" authorId="0" shapeId="0" xr:uid="{D2DD9FF4-3BC9-4745-95B8-B7945DF2297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sharedStrings.xml><?xml version="1.0" encoding="utf-8"?>
<sst xmlns="http://schemas.openxmlformats.org/spreadsheetml/2006/main" count="300" uniqueCount="43">
  <si>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</si>
  <si>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</si>
  <si>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</si>
  <si>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</si>
  <si>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</si>
  <si>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</si>
  <si>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</si>
  <si>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</si>
  <si>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</si>
  <si>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</si>
  <si>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</si>
  <si>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</si>
  <si>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</si>
  <si>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</si>
  <si>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</si>
  <si>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</si>
  <si>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TOTAL - ACUMULADO</t>
  </si>
  <si>
    <t>INGRESOS POR CONTRIBUCIONES ESPECIALES 2023  -  EJECUCIÓN DE INGRESOS PAGINA WEB -CRA</t>
  </si>
  <si>
    <t>INGRESOS POR CONTRIBUCIONES ESPECIALES 2023</t>
  </si>
  <si>
    <t>CONSIGNACIONES   01/01/2023  -  31/12/2023</t>
  </si>
  <si>
    <t>Fuente: Extractos Bancarios</t>
  </si>
  <si>
    <t>PRESUPUESTO VIGENCIA 2023</t>
  </si>
  <si>
    <t>(-) FONDO EMPRESARIAL - LEY 812 DE 2003</t>
  </si>
  <si>
    <t>(-) RENDIMIENTOS - CUN 2023</t>
  </si>
  <si>
    <t>INGRESOS A RECAUDAR POR CONTRIBUCIONES ESPECIALES VIG 2023</t>
  </si>
  <si>
    <t xml:space="preserve">                             POR RECAUDAR EN CONTRIBUCIONES - EXTRACTOS Y MOVIMIENTOS BANCARIOS 2023</t>
  </si>
  <si>
    <t>PROYECCIÓN / RECAUDO</t>
  </si>
  <si>
    <t>VALOR</t>
  </si>
  <si>
    <t>PORCENTAJE</t>
  </si>
  <si>
    <t>PROYECCION DE INGRESOS 2023 (1)</t>
  </si>
  <si>
    <t>INGRESOS RECIBIDOS X CONTRIBUCIONES 2023 (2)</t>
  </si>
  <si>
    <t>CONTRIBUCIONES POR RECAUDAR VIGENCIA 2018 =(1)-(2)</t>
  </si>
  <si>
    <t>FONDO EMPRESARIAL - LEY 812 DE 2003</t>
  </si>
  <si>
    <t>CONTRIBUCIONES POR RECAUDAR VIGENCIA 2023 =(1)-(2)</t>
  </si>
  <si>
    <t>DEVOLUCIONES REALIZADAS EN EL 2023</t>
  </si>
  <si>
    <t>PRESUPUESTO DE INGRESOS 2023</t>
  </si>
  <si>
    <t>CONCEPTO</t>
  </si>
  <si>
    <t xml:space="preserve">  01/01/2023  -  31/12/2023</t>
  </si>
  <si>
    <t>TOTAL A EMERO (INGRESOS + Vr FONDO EMPRESARIAL</t>
  </si>
  <si>
    <t>TOTAL A FEBRERO (INGRESOS + Vr FONDO EMPRESARIAL</t>
  </si>
  <si>
    <t>TOTAL A MARZO (INGRESOS + Vr FONDO EMPRESARIAL</t>
  </si>
  <si>
    <t>TOTAL A ABRIL (INGRESOS + Vr FONDO EMPRESARIAL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</si>
  <si>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La sumatoria contiene, el valor del recaudo real + el valor de excedentes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</si>
</sst>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5" fontId="4" fillId="3" borderId="4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/>
    </xf>
    <xf numFmtId="165" fontId="7" fillId="2" borderId="4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0" borderId="4" xfId="0" applyNumberFormat="1" applyFont="1" applyBorder="1"/>
    <xf numFmtId="0" fontId="4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0" fontId="0" fillId="2" borderId="4" xfId="0" applyFill="1" applyBorder="1"/>
    <xf numFmtId="3" fontId="9" fillId="4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3" fontId="13" fillId="5" borderId="4" xfId="0" applyNumberFormat="1" applyFont="1" applyFill="1" applyBorder="1"/>
    <xf numFmtId="4" fontId="12" fillId="5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vertical="center"/>
    </xf>
    <xf numFmtId="3" fontId="13" fillId="5" borderId="10" xfId="0" applyNumberFormat="1" applyFont="1" applyFill="1" applyBorder="1"/>
    <xf numFmtId="165" fontId="12" fillId="2" borderId="4" xfId="1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5" fontId="10" fillId="0" borderId="0" xfId="0" applyNumberFormat="1" applyFont="1"/>
    <xf numFmtId="3" fontId="16" fillId="5" borderId="14" xfId="0" applyNumberFormat="1" applyFont="1" applyFill="1" applyBorder="1"/>
    <xf numFmtId="165" fontId="0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vertical="center"/>
    </xf>
    <xf numFmtId="3" fontId="12" fillId="5" borderId="9" xfId="0" applyNumberFormat="1" applyFont="1" applyFill="1" applyBorder="1" applyAlignment="1">
      <alignment horizontal="right" vertical="center"/>
    </xf>
    <xf numFmtId="3" fontId="12" fillId="5" borderId="18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165" fontId="19" fillId="2" borderId="0" xfId="1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1" fillId="2" borderId="0" xfId="0" applyFont="1" applyFill="1"/>
    <xf numFmtId="0" fontId="10" fillId="3" borderId="4" xfId="0" applyFont="1" applyFill="1" applyBorder="1" applyAlignment="1">
      <alignment horizontal="center"/>
    </xf>
    <xf numFmtId="165" fontId="0" fillId="2" borderId="0" xfId="1" applyNumberFormat="1" applyFont="1" applyFill="1" applyBorder="1"/>
    <xf numFmtId="9" fontId="22" fillId="2" borderId="4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9" fontId="5" fillId="2" borderId="4" xfId="0" applyNumberFormat="1" applyFont="1" applyFill="1" applyBorder="1" applyAlignment="1">
      <alignment horizontal="center" vertical="center"/>
    </xf>
    <xf numFmtId="9" fontId="23" fillId="2" borderId="4" xfId="1" applyNumberFormat="1" applyFont="1" applyFill="1" applyBorder="1" applyAlignment="1">
      <alignment horizontal="center" vertical="center"/>
    </xf>
    <xf numFmtId="9" fontId="5" fillId="2" borderId="4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2" fillId="2" borderId="4" xfId="1" applyNumberFormat="1" applyFont="1" applyFill="1" applyBorder="1"/>
    <xf numFmtId="3" fontId="24" fillId="5" borderId="4" xfId="0" applyNumberFormat="1" applyFont="1" applyFill="1" applyBorder="1" applyAlignment="1">
      <alignment horizontal="right" vertical="center"/>
    </xf>
    <xf numFmtId="4" fontId="25" fillId="2" borderId="4" xfId="0" applyNumberFormat="1" applyFont="1" applyFill="1" applyBorder="1"/>
    <xf numFmtId="0" fontId="26" fillId="2" borderId="0" xfId="0" applyFont="1" applyFill="1"/>
    <xf numFmtId="0" fontId="27" fillId="3" borderId="4" xfId="0" applyFont="1" applyFill="1" applyBorder="1" applyAlignment="1">
      <alignment horizontal="center"/>
    </xf>
    <xf numFmtId="3" fontId="29" fillId="6" borderId="4" xfId="0" applyNumberFormat="1" applyFont="1" applyFill="1" applyBorder="1"/>
    <xf numFmtId="3" fontId="10" fillId="2" borderId="4" xfId="0" applyNumberFormat="1" applyFont="1" applyFill="1" applyBorder="1"/>
    <xf numFmtId="4" fontId="12" fillId="2" borderId="4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3" fontId="13" fillId="5" borderId="25" xfId="0" applyNumberFormat="1" applyFont="1" applyFill="1" applyBorder="1"/>
    <xf numFmtId="0" fontId="31" fillId="2" borderId="0" xfId="0" applyFont="1" applyFill="1"/>
    <xf numFmtId="3" fontId="28" fillId="2" borderId="4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165" fontId="0" fillId="2" borderId="23" xfId="1" applyNumberFormat="1" applyFont="1" applyFill="1" applyBorder="1" applyAlignment="1"/>
    <xf numFmtId="165" fontId="0" fillId="2" borderId="17" xfId="1" applyNumberFormat="1" applyFont="1" applyFill="1" applyBorder="1" applyAlignment="1"/>
    <xf numFmtId="0" fontId="5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/>
    </xf>
    <xf numFmtId="0" fontId="18" fillId="2" borderId="22" xfId="0" applyFont="1" applyFill="1" applyBorder="1"/>
    <xf numFmtId="0" fontId="10" fillId="3" borderId="23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22" fillId="2" borderId="23" xfId="0" applyFont="1" applyFill="1" applyBorder="1" applyAlignment="1">
      <alignment vertical="center"/>
    </xf>
    <xf numFmtId="0" fontId="22" fillId="2" borderId="16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165" fontId="0" fillId="2" borderId="23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6" fillId="2" borderId="24" xfId="0" applyFont="1" applyFill="1" applyBorder="1" applyAlignment="1">
      <alignment horizontal="left" vertical="center"/>
    </xf>
    <xf numFmtId="165" fontId="12" fillId="2" borderId="23" xfId="1" applyNumberFormat="1" applyFont="1" applyFill="1" applyBorder="1" applyAlignment="1">
      <alignment vertical="center"/>
    </xf>
    <xf numFmtId="165" fontId="12" fillId="2" borderId="17" xfId="1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12" fillId="2" borderId="23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514350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9525"/>
          <a:ext cx="2971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476250</xdr:colOff>
      <xdr:row>3</xdr:row>
      <xdr:rowOff>28575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8002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45610F-345A-4AE2-AF5C-B258718A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173E3F4A-D309-4DCE-A67D-765C7091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5911E6-36FB-4611-B408-3A8DFF8E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3527C51-DA61-4AC9-9A4A-E9A1991D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F5EE23-058C-44DA-B36E-22519D5E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6281F2C3-AFA9-48A8-9156-A93F9C1B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9E96F1-D0A6-4312-A558-3ED390E9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653AC9-35A7-4122-8C0F-C489C8C2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9CD7B8-359B-4AD5-B49B-BCC2654D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77C63D-E46D-4690-9E06-92644347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4A6DE7-CF3A-4E73-8967-BEC91C7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DF6A0BD3-E160-4D85-8CB1-E36EBC17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F131A7-39F3-416A-ABE1-DBE97195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029977F-7634-47C1-9B8F-38FF486A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27B498-13CE-4EAA-97E3-C6C8956E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F46BC2D-455D-43A9-8E66-CF72DFAC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C115F5-3F5F-497D-8E80-19D27EFF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207651A-58CD-4621-B9AF-60FA4547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einer Ramirez Tolosa" id="{6F385F95-C2E1-44A1-9437-AF02C9008EE7}" userId="S::yramirez@cra.gov.co::b59e6e93-403b-4118-896c-01fc001148b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3-07-05T18:53:13.13" personId="{6F385F95-C2E1-44A1-9437-AF02C9008EE7}" id="{1931B537-35DD-4335-A08E-07C219C4683B}">
    <text>VALOR RECALCULADO POR TESORERIA -CRA - RENDIMIENTOS CUN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0757CCBB-C3E7-4C04-A1ED-B52AB619B659}">
    <text>VALOR RECALCULADO POR TESORERI -CRA - RENDIMIENTOS CUN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2D4A4799-D0FB-4FE8-B93E-14AB20E73E96}">
    <text>VALOR RECALCULADO POR TESORERI -CRA - RENDIMIENTOS CUN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D2DD9FF4-3BC9-4745-95B8-B7945DF22971}">
    <text>VALOR RECALCULADO POR TESORERI -CRA - RENDIMIENTOS CUN</text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Relationship Id="rId4" Type="http://schemas.microsoft.com/office/2017/10/relationships/threadedComment" Target="../threadedComments/threadedComment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0.xml"/><Relationship Id="rId4" Type="http://schemas.microsoft.com/office/2017/10/relationships/threadedComment" Target="../threadedComments/threadedComment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0A0C-C1D9-4CF5-BB2D-29D691399DFC}">
  <dimension ref="E5:H8"/>
  <sheetViews>
    <sheetView workbookViewId="0">
      <selection activeCell="K15" sqref="K15"/>
    </sheetView>
  </sheetViews>
  <sheetFormatPr baseColWidth="10" defaultRowHeight="21" x14ac:dyDescent="0.35"/>
  <cols>
    <col min="1" max="6" width="11.42578125" style="66"/>
    <col min="7" max="7" width="33.140625" style="66" customWidth="1"/>
    <col min="8" max="8" width="26" style="66" customWidth="1"/>
    <col min="9" max="16384" width="11.42578125" style="66"/>
  </cols>
  <sheetData>
    <row r="5" spans="5:8" x14ac:dyDescent="0.35">
      <c r="E5" s="76" t="s">
        <v>35</v>
      </c>
      <c r="F5" s="76"/>
      <c r="G5" s="76"/>
      <c r="H5" s="76"/>
    </row>
    <row r="7" spans="5:8" x14ac:dyDescent="0.35">
      <c r="E7" s="75" t="s">
        <v>36</v>
      </c>
      <c r="F7" s="75"/>
      <c r="G7" s="75"/>
      <c r="H7" s="67" t="s">
        <v>27</v>
      </c>
    </row>
    <row r="8" spans="5:8" x14ac:dyDescent="0.35">
      <c r="E8" s="74" t="s">
        <v>35</v>
      </c>
      <c r="F8" s="74"/>
      <c r="G8" s="74"/>
      <c r="H8" s="68">
        <v>29031653672</v>
      </c>
    </row>
  </sheetData>
  <mergeCells count="3">
    <mergeCell ref="E8:G8"/>
    <mergeCell ref="E7:G7"/>
    <mergeCell ref="E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7F33-A625-47C4-86F1-74AB296A0BEE}">
  <sheetPr>
    <tabColor rgb="FF002060"/>
  </sheetPr>
  <dimension ref="A1:Q33"/>
  <sheetViews>
    <sheetView topLeftCell="A4" workbookViewId="0">
      <selection activeCell="A4" sqref="A1:XFD1048576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>
        <v>382540124</v>
      </c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9" t="s">
        <v>25</v>
      </c>
      <c r="B17" s="99"/>
      <c r="C17" s="99"/>
      <c r="D17" s="99"/>
      <c r="E17" s="99"/>
      <c r="F17" s="99"/>
      <c r="G17" s="51"/>
      <c r="H17" s="51"/>
      <c r="I17" s="52"/>
      <c r="J17" s="51"/>
      <c r="K17" s="51"/>
      <c r="L17" s="53"/>
      <c r="M17" s="51"/>
    </row>
    <row r="18" spans="1:17" x14ac:dyDescent="0.25">
      <c r="A18" s="100" t="s">
        <v>26</v>
      </c>
      <c r="B18" s="101"/>
      <c r="C18" s="102"/>
      <c r="D18" s="100" t="s">
        <v>27</v>
      </c>
      <c r="E18" s="102"/>
      <c r="F18" s="55" t="s">
        <v>28</v>
      </c>
      <c r="I18" s="56"/>
    </row>
    <row r="19" spans="1:17" x14ac:dyDescent="0.25">
      <c r="A19" s="81" t="s">
        <v>29</v>
      </c>
      <c r="B19" s="82"/>
      <c r="C19" s="83"/>
      <c r="D19" s="84">
        <f>D15</f>
        <v>26385585405</v>
      </c>
      <c r="E19" s="85"/>
      <c r="F19" s="57">
        <v>1</v>
      </c>
      <c r="I19" s="56"/>
      <c r="P19" s="58"/>
    </row>
    <row r="20" spans="1:17" x14ac:dyDescent="0.25">
      <c r="A20" s="81" t="s">
        <v>30</v>
      </c>
      <c r="B20" s="82"/>
      <c r="C20" s="83"/>
      <c r="D20" s="109">
        <f>B9+C9+D9+E9+F9+G9+H9+I9+J9+K9+L9+M9-B26</f>
        <v>13163253714.560001</v>
      </c>
      <c r="E20" s="110"/>
      <c r="F20" s="59">
        <f>D20*F19/D19</f>
        <v>0.49888048767967069</v>
      </c>
      <c r="I20" s="56"/>
      <c r="P20" s="58"/>
    </row>
    <row r="21" spans="1:17" ht="15.75" hidden="1" customHeight="1" x14ac:dyDescent="0.25">
      <c r="A21" s="103" t="s">
        <v>31</v>
      </c>
      <c r="B21" s="104"/>
      <c r="C21" s="105"/>
      <c r="D21" s="111">
        <f>D19-D20</f>
        <v>13222331690.439999</v>
      </c>
      <c r="E21" s="112"/>
      <c r="F21" s="60">
        <f>F19-F20</f>
        <v>0.50111951232032936</v>
      </c>
      <c r="I21" s="56"/>
    </row>
    <row r="22" spans="1:17" ht="15.75" hidden="1" customHeight="1" x14ac:dyDescent="0.25">
      <c r="A22" s="81" t="s">
        <v>32</v>
      </c>
      <c r="B22" s="82"/>
      <c r="C22" s="83"/>
      <c r="D22" s="113"/>
      <c r="E22" s="114"/>
      <c r="F22" s="61">
        <f>D22/D19</f>
        <v>0</v>
      </c>
      <c r="I22" s="56"/>
    </row>
    <row r="23" spans="1:17" x14ac:dyDescent="0.25">
      <c r="A23" s="103" t="s">
        <v>33</v>
      </c>
      <c r="B23" s="104"/>
      <c r="C23" s="105"/>
      <c r="D23" s="106">
        <f>D19-D20-D22</f>
        <v>13222331690.439999</v>
      </c>
      <c r="E23" s="107"/>
      <c r="F23" s="60">
        <f>F19-F20-F22</f>
        <v>0.50111951232032936</v>
      </c>
      <c r="I23" s="56"/>
      <c r="P23" s="58"/>
    </row>
    <row r="24" spans="1:17" x14ac:dyDescent="0.25">
      <c r="A24" s="108" t="s">
        <v>20</v>
      </c>
      <c r="B24" s="108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4C25-496E-416A-9B87-A734D17DDDB3}">
  <sheetPr>
    <tabColor rgb="FF002060"/>
  </sheetPr>
  <dimension ref="A1:Q33"/>
  <sheetViews>
    <sheetView tabSelected="1" topLeftCell="A4" workbookViewId="0">
      <selection activeCell="J18" sqref="J18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5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26385585405</v>
      </c>
      <c r="E15" s="40"/>
      <c r="F15" s="40"/>
      <c r="G15" s="40"/>
      <c r="H15" s="40"/>
      <c r="I15" s="58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9" t="s">
        <v>25</v>
      </c>
      <c r="B17" s="99"/>
      <c r="C17" s="99"/>
      <c r="D17" s="99"/>
      <c r="E17" s="99"/>
      <c r="F17" s="99"/>
      <c r="G17" s="51"/>
      <c r="H17" s="51"/>
      <c r="I17" s="52"/>
      <c r="J17" s="51"/>
      <c r="K17" s="51"/>
      <c r="L17" s="53"/>
      <c r="M17" s="51"/>
    </row>
    <row r="18" spans="1:17" x14ac:dyDescent="0.25">
      <c r="A18" s="100" t="s">
        <v>26</v>
      </c>
      <c r="B18" s="101"/>
      <c r="C18" s="102"/>
      <c r="D18" s="100" t="s">
        <v>27</v>
      </c>
      <c r="E18" s="102"/>
      <c r="F18" s="55" t="s">
        <v>28</v>
      </c>
      <c r="I18" s="56"/>
    </row>
    <row r="19" spans="1:17" x14ac:dyDescent="0.25">
      <c r="A19" s="81" t="s">
        <v>29</v>
      </c>
      <c r="B19" s="82"/>
      <c r="C19" s="83"/>
      <c r="D19" s="84">
        <f>D15</f>
        <v>26385585405</v>
      </c>
      <c r="E19" s="85"/>
      <c r="F19" s="57">
        <v>1</v>
      </c>
      <c r="I19" s="56"/>
      <c r="P19" s="58"/>
    </row>
    <row r="20" spans="1:17" x14ac:dyDescent="0.25">
      <c r="A20" s="81" t="s">
        <v>30</v>
      </c>
      <c r="B20" s="82"/>
      <c r="C20" s="83"/>
      <c r="D20" s="109">
        <f>B9+C9+D9+E9+F9+G9+H9+I9+J9+K9+L9+M9-B26</f>
        <v>13413165374.560001</v>
      </c>
      <c r="E20" s="110"/>
      <c r="F20" s="59">
        <f>D20*F19/D19</f>
        <v>0.50835200995837071</v>
      </c>
      <c r="I20" s="56"/>
      <c r="P20" s="58"/>
    </row>
    <row r="21" spans="1:17" ht="15.75" hidden="1" customHeight="1" x14ac:dyDescent="0.25">
      <c r="A21" s="103" t="s">
        <v>31</v>
      </c>
      <c r="B21" s="104"/>
      <c r="C21" s="105"/>
      <c r="D21" s="111">
        <f>D19-D20</f>
        <v>12972420030.439999</v>
      </c>
      <c r="E21" s="112"/>
      <c r="F21" s="60">
        <f>F19-F20</f>
        <v>0.49164799004162929</v>
      </c>
      <c r="I21" s="56"/>
    </row>
    <row r="22" spans="1:17" ht="15.75" hidden="1" customHeight="1" x14ac:dyDescent="0.25">
      <c r="A22" s="81" t="s">
        <v>32</v>
      </c>
      <c r="B22" s="82"/>
      <c r="C22" s="83"/>
      <c r="D22" s="113"/>
      <c r="E22" s="114"/>
      <c r="F22" s="61">
        <f>D22/D19</f>
        <v>0</v>
      </c>
      <c r="I22" s="56"/>
    </row>
    <row r="23" spans="1:17" x14ac:dyDescent="0.25">
      <c r="A23" s="103" t="s">
        <v>33</v>
      </c>
      <c r="B23" s="104"/>
      <c r="C23" s="105"/>
      <c r="D23" s="106">
        <f>D19-D20-D22</f>
        <v>12972420030.439999</v>
      </c>
      <c r="E23" s="107"/>
      <c r="F23" s="60">
        <f>F19-F20-F22</f>
        <v>0.49164799004162929</v>
      </c>
      <c r="I23" s="56"/>
      <c r="P23" s="58"/>
    </row>
    <row r="24" spans="1:17" x14ac:dyDescent="0.25">
      <c r="A24" s="108" t="s">
        <v>20</v>
      </c>
      <c r="B24" s="108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6"/>
  <sheetViews>
    <sheetView zoomScaleNormal="100" workbookViewId="0">
      <selection activeCell="B20" sqref="B20"/>
    </sheetView>
  </sheetViews>
  <sheetFormatPr baseColWidth="10" defaultColWidth="11.42578125" defaultRowHeight="15" x14ac:dyDescent="0.25"/>
  <cols>
    <col min="1" max="1" width="27.85546875" style="2" bestFit="1" customWidth="1"/>
    <col min="2" max="2" width="17.85546875" style="2" bestFit="1" customWidth="1"/>
    <col min="3" max="3" width="25.140625" style="2" customWidth="1"/>
    <col min="4" max="13" width="19.28515625" style="2" bestFit="1" customWidth="1"/>
    <col min="14" max="16384" width="11.42578125" style="2"/>
  </cols>
  <sheetData>
    <row r="1" spans="1:5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51" ht="18.75" x14ac:dyDescent="0.25">
      <c r="A4" s="77" t="s">
        <v>17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3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51" x14ac:dyDescent="0.25">
      <c r="A6" s="78" t="s">
        <v>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1:51" ht="18.75" x14ac:dyDescent="0.25">
      <c r="A7" s="8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</row>
    <row r="8" spans="1:51" ht="18.75" hidden="1" x14ac:dyDescent="0.3">
      <c r="A8" s="12" t="s">
        <v>13</v>
      </c>
      <c r="B8" s="9">
        <v>747446056</v>
      </c>
      <c r="C8" s="9">
        <v>2273416129</v>
      </c>
      <c r="D8" s="9">
        <v>12714500</v>
      </c>
      <c r="E8" s="9">
        <f>25379878-10720000</f>
        <v>14659878</v>
      </c>
      <c r="F8" s="9">
        <v>82942000</v>
      </c>
      <c r="G8" s="9">
        <v>137367718</v>
      </c>
      <c r="H8" s="9">
        <v>82300292</v>
      </c>
      <c r="I8" s="9">
        <v>148980139</v>
      </c>
      <c r="J8" s="9">
        <v>110623032</v>
      </c>
      <c r="K8" s="9">
        <v>405297860</v>
      </c>
      <c r="L8" s="9">
        <v>3089537828</v>
      </c>
      <c r="M8" s="13">
        <v>154885041</v>
      </c>
    </row>
    <row r="9" spans="1:51" ht="18.75" hidden="1" x14ac:dyDescent="0.3">
      <c r="A9" s="12" t="s">
        <v>14</v>
      </c>
      <c r="B9" s="9">
        <v>1044205692</v>
      </c>
      <c r="C9" s="9">
        <v>2718066628</v>
      </c>
      <c r="D9" s="9">
        <v>1428085850</v>
      </c>
      <c r="E9" s="9">
        <v>131128734</v>
      </c>
      <c r="F9" s="9">
        <v>347671979</v>
      </c>
      <c r="G9" s="9">
        <v>283105513</v>
      </c>
      <c r="H9" s="9">
        <v>246876582</v>
      </c>
      <c r="I9" s="10">
        <v>141977865</v>
      </c>
      <c r="J9" s="9">
        <v>371599240</v>
      </c>
      <c r="K9" s="9">
        <v>4683111945</v>
      </c>
      <c r="L9" s="11">
        <v>2370649906</v>
      </c>
      <c r="M9" s="13">
        <v>585936075</v>
      </c>
    </row>
    <row r="10" spans="1:51" ht="18.75" hidden="1" x14ac:dyDescent="0.25">
      <c r="A10" s="14" t="s">
        <v>15</v>
      </c>
      <c r="B10" s="9">
        <f>B8+B9</f>
        <v>1791651748</v>
      </c>
      <c r="C10" s="9">
        <f t="shared" ref="C10:L10" si="0">C8+C9</f>
        <v>4991482757</v>
      </c>
      <c r="D10" s="9">
        <f t="shared" si="0"/>
        <v>1440800350</v>
      </c>
      <c r="E10" s="9">
        <f t="shared" si="0"/>
        <v>145788612</v>
      </c>
      <c r="F10" s="9">
        <f t="shared" si="0"/>
        <v>430613979</v>
      </c>
      <c r="G10" s="9">
        <f t="shared" si="0"/>
        <v>420473231</v>
      </c>
      <c r="H10" s="9">
        <f t="shared" si="0"/>
        <v>329176874</v>
      </c>
      <c r="I10" s="9">
        <f t="shared" si="0"/>
        <v>290958004</v>
      </c>
      <c r="J10" s="9">
        <f t="shared" si="0"/>
        <v>482222272</v>
      </c>
      <c r="K10" s="9">
        <f t="shared" si="0"/>
        <v>5088409805</v>
      </c>
      <c r="L10" s="9">
        <f t="shared" si="0"/>
        <v>5460187734</v>
      </c>
      <c r="M10" s="9">
        <f>M8+M9-49136023</f>
        <v>691685093</v>
      </c>
    </row>
    <row r="11" spans="1:51" s="17" customFormat="1" ht="20.25" thickBot="1" x14ac:dyDescent="0.35">
      <c r="A11" s="20" t="s">
        <v>16</v>
      </c>
      <c r="B11" s="64">
        <f>2979208114+'EJECUCIÓN ACUMULADA DE INGRESOS'!D13</f>
        <v>4547922239</v>
      </c>
      <c r="C11" s="65">
        <f>B11+'EJECUCIÓN ACUMULADA DE INGRESOS'!C9</f>
        <v>12507061310.630001</v>
      </c>
      <c r="D11" s="19">
        <f>C11+324702683</f>
        <v>12831763993.630001</v>
      </c>
      <c r="E11" s="19">
        <f>D11+'EJECUCIÓN ACUMULADA DE INGRESOS'!E9</f>
        <v>13445586354.530001</v>
      </c>
      <c r="F11" s="19">
        <f>E11+'MAYO 2023'!F9</f>
        <v>14106392474.060001</v>
      </c>
      <c r="G11" s="19">
        <f>F11+'EJECUCIÓN ACUMULADA DE INGRESOS'!G9</f>
        <v>14308566325.060001</v>
      </c>
      <c r="H11" s="15">
        <f>G11+'JULIO 2023'!H9</f>
        <v>14731967840.060001</v>
      </c>
      <c r="I11" s="15">
        <f>H11+'AGOSTO 2023'!I9</f>
        <v>14981879500.060001</v>
      </c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x14ac:dyDescent="0.25">
      <c r="A12" s="6"/>
      <c r="B12" s="6"/>
      <c r="C12" s="4"/>
      <c r="D12" s="4"/>
      <c r="E12" s="4"/>
      <c r="F12" s="4"/>
      <c r="G12" s="4"/>
      <c r="H12" s="4"/>
      <c r="I12" s="4"/>
      <c r="J12" s="4"/>
      <c r="K12" s="4"/>
      <c r="L12" s="5"/>
      <c r="M12" s="4"/>
    </row>
    <row r="14" spans="1:51" x14ac:dyDescent="0.25">
      <c r="A14" s="73" t="s">
        <v>42</v>
      </c>
    </row>
    <row r="16" spans="1:51" x14ac:dyDescent="0.25">
      <c r="G16" s="62"/>
    </row>
  </sheetData>
  <mergeCells count="2">
    <mergeCell ref="A4:M4"/>
    <mergeCell ref="A6:M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5BED-81D0-4828-9C99-D69D821829DF}">
  <dimension ref="A1:Q33"/>
  <sheetViews>
    <sheetView topLeftCell="A4" workbookViewId="0">
      <selection activeCell="H17" sqref="H17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9" t="s">
        <v>25</v>
      </c>
      <c r="B17" s="99"/>
      <c r="C17" s="99"/>
      <c r="D17" s="99"/>
      <c r="E17" s="99"/>
      <c r="F17" s="99"/>
      <c r="G17" s="51"/>
      <c r="H17" s="51"/>
      <c r="I17" s="52"/>
      <c r="J17" s="51"/>
      <c r="K17" s="51"/>
      <c r="L17" s="53"/>
      <c r="M17" s="51"/>
    </row>
    <row r="18" spans="1:17" x14ac:dyDescent="0.25">
      <c r="A18" s="100" t="s">
        <v>26</v>
      </c>
      <c r="B18" s="101"/>
      <c r="C18" s="102"/>
      <c r="D18" s="100" t="s">
        <v>27</v>
      </c>
      <c r="E18" s="102"/>
      <c r="F18" s="55" t="s">
        <v>28</v>
      </c>
      <c r="I18" s="56"/>
    </row>
    <row r="19" spans="1:17" x14ac:dyDescent="0.25">
      <c r="A19" s="81" t="s">
        <v>29</v>
      </c>
      <c r="B19" s="82"/>
      <c r="C19" s="83"/>
      <c r="D19" s="84">
        <f>D15</f>
        <v>26385585405</v>
      </c>
      <c r="E19" s="85"/>
      <c r="F19" s="57">
        <v>1</v>
      </c>
      <c r="I19" s="56"/>
      <c r="P19" s="58"/>
    </row>
    <row r="20" spans="1:17" x14ac:dyDescent="0.25">
      <c r="A20" s="81" t="s">
        <v>30</v>
      </c>
      <c r="B20" s="82"/>
      <c r="C20" s="83"/>
      <c r="D20" s="109">
        <f>B9+C9+D9+E9+F9+G9+H9+I9+J9+K9+L9+M9-B26</f>
        <v>13413165374.560001</v>
      </c>
      <c r="E20" s="110"/>
      <c r="F20" s="59">
        <f>D20*F19/D19</f>
        <v>0.50835200995837071</v>
      </c>
      <c r="I20" s="56"/>
      <c r="P20" s="58"/>
    </row>
    <row r="21" spans="1:17" ht="15.75" hidden="1" customHeight="1" x14ac:dyDescent="0.25">
      <c r="A21" s="103" t="s">
        <v>31</v>
      </c>
      <c r="B21" s="104"/>
      <c r="C21" s="105"/>
      <c r="D21" s="111">
        <f>D19-D20</f>
        <v>12972420030.439999</v>
      </c>
      <c r="E21" s="112"/>
      <c r="F21" s="60">
        <f>F19-F20</f>
        <v>0.49164799004162929</v>
      </c>
      <c r="I21" s="56"/>
    </row>
    <row r="22" spans="1:17" ht="15.75" hidden="1" customHeight="1" x14ac:dyDescent="0.25">
      <c r="A22" s="81" t="s">
        <v>32</v>
      </c>
      <c r="B22" s="82"/>
      <c r="C22" s="83"/>
      <c r="D22" s="113"/>
      <c r="E22" s="114"/>
      <c r="F22" s="61">
        <f>D22/D19</f>
        <v>0</v>
      </c>
      <c r="I22" s="56"/>
    </row>
    <row r="23" spans="1:17" x14ac:dyDescent="0.25">
      <c r="A23" s="103" t="s">
        <v>33</v>
      </c>
      <c r="B23" s="104"/>
      <c r="C23" s="105"/>
      <c r="D23" s="106">
        <f>D19-D20-D22</f>
        <v>12972420030.439999</v>
      </c>
      <c r="E23" s="107"/>
      <c r="F23" s="60">
        <f>F19-F20-F22</f>
        <v>0.49164799004162929</v>
      </c>
      <c r="I23" s="56"/>
      <c r="P23" s="58"/>
    </row>
    <row r="24" spans="1:17" x14ac:dyDescent="0.25">
      <c r="A24" s="108" t="s">
        <v>20</v>
      </c>
      <c r="B24" s="108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FEAD-EF37-42FD-BFD9-C98D1A74440A}">
  <sheetPr>
    <tabColor theme="8" tint="-0.249977111117893"/>
  </sheetPr>
  <dimension ref="A1:N20"/>
  <sheetViews>
    <sheetView workbookViewId="0">
      <selection activeCell="I38" sqref="I38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/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/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/>
      <c r="D9" s="37">
        <f t="shared" ref="D9:G9" si="0">D7+D8</f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9" spans="1:4" x14ac:dyDescent="0.25">
      <c r="A19" s="115" t="s">
        <v>38</v>
      </c>
      <c r="B19" s="115"/>
      <c r="C19" s="115"/>
      <c r="D19" s="69">
        <f>B9+D13</f>
        <v>4547922239</v>
      </c>
    </row>
    <row r="20" spans="1:4" x14ac:dyDescent="0.25">
      <c r="C20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A6BB-D641-4D1C-8E8F-965B8077385F}">
  <sheetPr>
    <tabColor theme="8" tint="-0.249977111117893"/>
  </sheetPr>
  <dimension ref="A1:N21"/>
  <sheetViews>
    <sheetView workbookViewId="0">
      <selection activeCell="F14" sqref="F14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5" t="s">
        <v>39</v>
      </c>
      <c r="B19" s="115"/>
      <c r="C19" s="115"/>
      <c r="D19" s="69">
        <f>B9+C9+D13</f>
        <v>12507061310.630001</v>
      </c>
    </row>
    <row r="20" spans="1:9" x14ac:dyDescent="0.25">
      <c r="C20" s="56"/>
    </row>
    <row r="21" spans="1:9" x14ac:dyDescent="0.25">
      <c r="C21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165D-DCA7-4BD6-93D1-129B53336CE2}">
  <sheetPr>
    <tabColor rgb="FF002060"/>
  </sheetPr>
  <dimension ref="A1:N21"/>
  <sheetViews>
    <sheetView workbookViewId="0">
      <selection activeCell="A19" sqref="A19:XFD19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3.710937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5" t="s">
        <v>40</v>
      </c>
      <c r="B19" s="115"/>
      <c r="C19" s="115"/>
      <c r="D19" s="69">
        <f>B9+C9+D9+D13</f>
        <v>12831763993.130001</v>
      </c>
    </row>
    <row r="20" spans="1:9" x14ac:dyDescent="0.25">
      <c r="C20" s="56"/>
    </row>
    <row r="21" spans="1:9" x14ac:dyDescent="0.25">
      <c r="C21" s="58"/>
    </row>
  </sheetData>
  <mergeCells count="9">
    <mergeCell ref="A15:C15"/>
    <mergeCell ref="A16:B16"/>
    <mergeCell ref="A19:C19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428E-4976-4AD1-A43D-33C81F1D5A3B}">
  <sheetPr>
    <tabColor rgb="FF002060"/>
  </sheetPr>
  <dimension ref="A1:Q33"/>
  <sheetViews>
    <sheetView workbookViewId="0">
      <selection activeCell="G30" sqref="G30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9" t="s">
        <v>25</v>
      </c>
      <c r="B17" s="99"/>
      <c r="C17" s="99"/>
      <c r="D17" s="99"/>
      <c r="E17" s="99"/>
      <c r="F17" s="99"/>
      <c r="G17" s="51"/>
      <c r="H17" s="51"/>
      <c r="I17" s="52"/>
      <c r="J17" s="51"/>
      <c r="K17" s="51"/>
      <c r="L17" s="53"/>
      <c r="M17" s="51"/>
    </row>
    <row r="18" spans="1:17" x14ac:dyDescent="0.25">
      <c r="A18" s="100" t="s">
        <v>26</v>
      </c>
      <c r="B18" s="101"/>
      <c r="C18" s="102"/>
      <c r="D18" s="100" t="s">
        <v>27</v>
      </c>
      <c r="E18" s="102"/>
      <c r="F18" s="55" t="s">
        <v>28</v>
      </c>
      <c r="I18" s="56"/>
    </row>
    <row r="19" spans="1:17" x14ac:dyDescent="0.25">
      <c r="A19" s="81" t="s">
        <v>29</v>
      </c>
      <c r="B19" s="82"/>
      <c r="C19" s="83"/>
      <c r="D19" s="84">
        <f>D15</f>
        <v>27024045971</v>
      </c>
      <c r="E19" s="85"/>
      <c r="F19" s="57">
        <v>1</v>
      </c>
      <c r="I19" s="56"/>
      <c r="P19" s="58"/>
    </row>
    <row r="20" spans="1:17" x14ac:dyDescent="0.25">
      <c r="A20" s="81" t="s">
        <v>30</v>
      </c>
      <c r="B20" s="82"/>
      <c r="C20" s="83"/>
      <c r="D20" s="109">
        <f>B9+C9+D9+E9+F9+G9+H9+I9+J9+K9+L9+M9-B26</f>
        <v>11876872229.030001</v>
      </c>
      <c r="E20" s="110"/>
      <c r="F20" s="59">
        <f>D20*F19/D19</f>
        <v>0.43949274811681754</v>
      </c>
      <c r="I20" s="56"/>
      <c r="P20" s="58"/>
    </row>
    <row r="21" spans="1:17" ht="15.75" hidden="1" customHeight="1" x14ac:dyDescent="0.25">
      <c r="A21" s="103" t="s">
        <v>31</v>
      </c>
      <c r="B21" s="104"/>
      <c r="C21" s="105"/>
      <c r="D21" s="111">
        <f>D19-D20</f>
        <v>15147173741.969999</v>
      </c>
      <c r="E21" s="112"/>
      <c r="F21" s="60">
        <f>F19-F20</f>
        <v>0.5605072518831824</v>
      </c>
      <c r="I21" s="56"/>
    </row>
    <row r="22" spans="1:17" ht="15.75" hidden="1" customHeight="1" x14ac:dyDescent="0.25">
      <c r="A22" s="81" t="s">
        <v>32</v>
      </c>
      <c r="B22" s="82"/>
      <c r="C22" s="83"/>
      <c r="D22" s="113"/>
      <c r="E22" s="114"/>
      <c r="F22" s="61">
        <f>D22/D19</f>
        <v>0</v>
      </c>
      <c r="I22" s="56"/>
    </row>
    <row r="23" spans="1:17" x14ac:dyDescent="0.25">
      <c r="A23" s="103" t="s">
        <v>33</v>
      </c>
      <c r="B23" s="104"/>
      <c r="C23" s="105"/>
      <c r="D23" s="106">
        <f>D19-D20-D22</f>
        <v>15147173741.969999</v>
      </c>
      <c r="E23" s="107"/>
      <c r="F23" s="60">
        <f>F19-F20-F22</f>
        <v>0.5605072518831824</v>
      </c>
      <c r="I23" s="56"/>
      <c r="P23" s="58"/>
    </row>
    <row r="24" spans="1:17" x14ac:dyDescent="0.25">
      <c r="A24" s="108" t="s">
        <v>20</v>
      </c>
      <c r="B24" s="108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15" t="s">
        <v>41</v>
      </c>
      <c r="B26" s="115"/>
      <c r="C26" s="115"/>
      <c r="D26" s="69">
        <f>B9+C9+D9+E9+D13</f>
        <v>13445586354.030001</v>
      </c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3">
    <mergeCell ref="A23:C23"/>
    <mergeCell ref="D23:E23"/>
    <mergeCell ref="A24:B24"/>
    <mergeCell ref="A26:C26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1675-71C1-4A9B-98EF-3223E7F3B60C}">
  <sheetPr>
    <tabColor theme="3"/>
  </sheetPr>
  <dimension ref="A1:Q33"/>
  <sheetViews>
    <sheetView workbookViewId="0">
      <selection activeCell="J23" sqref="J23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F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/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9" t="s">
        <v>25</v>
      </c>
      <c r="B17" s="99"/>
      <c r="C17" s="99"/>
      <c r="D17" s="99"/>
      <c r="E17" s="99"/>
      <c r="F17" s="99"/>
      <c r="G17" s="51"/>
      <c r="H17" s="51"/>
      <c r="I17" s="52"/>
      <c r="J17" s="51"/>
      <c r="K17" s="51"/>
      <c r="L17" s="53"/>
      <c r="M17" s="51"/>
    </row>
    <row r="18" spans="1:17" x14ac:dyDescent="0.25">
      <c r="A18" s="100" t="s">
        <v>26</v>
      </c>
      <c r="B18" s="101"/>
      <c r="C18" s="102"/>
      <c r="D18" s="100" t="s">
        <v>27</v>
      </c>
      <c r="E18" s="102"/>
      <c r="F18" s="55" t="s">
        <v>28</v>
      </c>
      <c r="I18" s="56"/>
    </row>
    <row r="19" spans="1:17" x14ac:dyDescent="0.25">
      <c r="A19" s="81" t="s">
        <v>29</v>
      </c>
      <c r="B19" s="82"/>
      <c r="C19" s="83"/>
      <c r="D19" s="84">
        <f>D15</f>
        <v>26385585405</v>
      </c>
      <c r="E19" s="85"/>
      <c r="F19" s="57">
        <v>1</v>
      </c>
      <c r="I19" s="56"/>
      <c r="P19" s="58"/>
    </row>
    <row r="20" spans="1:17" x14ac:dyDescent="0.25">
      <c r="A20" s="81" t="s">
        <v>30</v>
      </c>
      <c r="B20" s="82"/>
      <c r="C20" s="83"/>
      <c r="D20" s="109">
        <f>B9+C9+D9+E9+F9+G9+H9+I9+J9+K9+L9+M9-B26</f>
        <v>12537678348.560001</v>
      </c>
      <c r="E20" s="110"/>
      <c r="F20" s="59">
        <f>D20*F19/D19</f>
        <v>0.47517150580953738</v>
      </c>
      <c r="I20" s="56"/>
      <c r="P20" s="58"/>
    </row>
    <row r="21" spans="1:17" ht="15.75" hidden="1" customHeight="1" x14ac:dyDescent="0.25">
      <c r="A21" s="103" t="s">
        <v>31</v>
      </c>
      <c r="B21" s="104"/>
      <c r="C21" s="105"/>
      <c r="D21" s="111">
        <f>D19-D20</f>
        <v>13847907056.439999</v>
      </c>
      <c r="E21" s="112"/>
      <c r="F21" s="60">
        <f>F19-F20</f>
        <v>0.52482849419046262</v>
      </c>
      <c r="I21" s="56"/>
    </row>
    <row r="22" spans="1:17" ht="15.75" hidden="1" customHeight="1" x14ac:dyDescent="0.25">
      <c r="A22" s="81" t="s">
        <v>32</v>
      </c>
      <c r="B22" s="82"/>
      <c r="C22" s="83"/>
      <c r="D22" s="113"/>
      <c r="E22" s="114"/>
      <c r="F22" s="61">
        <f>D22/D19</f>
        <v>0</v>
      </c>
      <c r="I22" s="56"/>
    </row>
    <row r="23" spans="1:17" x14ac:dyDescent="0.25">
      <c r="A23" s="103" t="s">
        <v>33</v>
      </c>
      <c r="B23" s="104"/>
      <c r="C23" s="105"/>
      <c r="D23" s="106">
        <f>D19-D20-D22</f>
        <v>13847907056.439999</v>
      </c>
      <c r="E23" s="107"/>
      <c r="F23" s="60">
        <f>F19-F20-F22</f>
        <v>0.52482849419046262</v>
      </c>
      <c r="I23" s="56"/>
      <c r="P23" s="58"/>
    </row>
    <row r="24" spans="1:17" x14ac:dyDescent="0.25">
      <c r="A24" s="108" t="s">
        <v>20</v>
      </c>
      <c r="B24" s="108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0406-5C01-466D-AFFD-12EA62F1B5DC}">
  <sheetPr>
    <tabColor theme="3"/>
  </sheetPr>
  <dimension ref="A1:Q3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9" t="s">
        <v>25</v>
      </c>
      <c r="B17" s="99"/>
      <c r="C17" s="99"/>
      <c r="D17" s="99"/>
      <c r="E17" s="99"/>
      <c r="F17" s="99"/>
      <c r="G17" s="51"/>
      <c r="H17" s="51"/>
      <c r="I17" s="52"/>
      <c r="J17" s="51"/>
      <c r="K17" s="51"/>
      <c r="L17" s="53"/>
      <c r="M17" s="51"/>
    </row>
    <row r="18" spans="1:17" x14ac:dyDescent="0.25">
      <c r="A18" s="100" t="s">
        <v>26</v>
      </c>
      <c r="B18" s="101"/>
      <c r="C18" s="102"/>
      <c r="D18" s="100" t="s">
        <v>27</v>
      </c>
      <c r="E18" s="102"/>
      <c r="F18" s="55" t="s">
        <v>28</v>
      </c>
      <c r="I18" s="56"/>
    </row>
    <row r="19" spans="1:17" x14ac:dyDescent="0.25">
      <c r="A19" s="81" t="s">
        <v>29</v>
      </c>
      <c r="B19" s="82"/>
      <c r="C19" s="83"/>
      <c r="D19" s="84">
        <f>D15</f>
        <v>26385585405</v>
      </c>
      <c r="E19" s="85"/>
      <c r="F19" s="57">
        <v>1</v>
      </c>
      <c r="I19" s="56"/>
      <c r="P19" s="58"/>
    </row>
    <row r="20" spans="1:17" x14ac:dyDescent="0.25">
      <c r="A20" s="81" t="s">
        <v>30</v>
      </c>
      <c r="B20" s="82"/>
      <c r="C20" s="83"/>
      <c r="D20" s="109">
        <f>B9+C9+D9+E9+F9+G9+H9+I9+J9+K9+L9+M9-B26</f>
        <v>12739852199.560001</v>
      </c>
      <c r="E20" s="110"/>
      <c r="F20" s="59">
        <f>D20*F19/D19</f>
        <v>0.48283378988990833</v>
      </c>
      <c r="I20" s="56"/>
      <c r="P20" s="58"/>
    </row>
    <row r="21" spans="1:17" ht="15.75" hidden="1" customHeight="1" x14ac:dyDescent="0.25">
      <c r="A21" s="103" t="s">
        <v>31</v>
      </c>
      <c r="B21" s="104"/>
      <c r="C21" s="105"/>
      <c r="D21" s="111">
        <f>D19-D20</f>
        <v>13645733205.439999</v>
      </c>
      <c r="E21" s="112"/>
      <c r="F21" s="60">
        <f>F19-F20</f>
        <v>0.51716621011009167</v>
      </c>
      <c r="I21" s="56"/>
    </row>
    <row r="22" spans="1:17" ht="15.75" hidden="1" customHeight="1" x14ac:dyDescent="0.25">
      <c r="A22" s="81" t="s">
        <v>32</v>
      </c>
      <c r="B22" s="82"/>
      <c r="C22" s="83"/>
      <c r="D22" s="113"/>
      <c r="E22" s="114"/>
      <c r="F22" s="61">
        <f>D22/D19</f>
        <v>0</v>
      </c>
      <c r="I22" s="56"/>
    </row>
    <row r="23" spans="1:17" x14ac:dyDescent="0.25">
      <c r="A23" s="103" t="s">
        <v>33</v>
      </c>
      <c r="B23" s="104"/>
      <c r="C23" s="105"/>
      <c r="D23" s="106">
        <f>D19-D20-D22</f>
        <v>13645733205.439999</v>
      </c>
      <c r="E23" s="107"/>
      <c r="F23" s="60">
        <f>F19-F20-F22</f>
        <v>0.51716621011009167</v>
      </c>
      <c r="I23" s="56"/>
      <c r="P23" s="58"/>
    </row>
    <row r="24" spans="1:17" x14ac:dyDescent="0.25">
      <c r="A24" s="108" t="s">
        <v>20</v>
      </c>
      <c r="B24" s="108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PRESUPUESTO DE INGRESOS 2023</vt:lpstr>
      <vt:lpstr>PAGINA WEB 2023 ACUMULADO</vt:lpstr>
      <vt:lpstr>EJECUCIÓN ACUMULADA DE INGRESOS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2022-05-04T15:58:21Z</cp:lastPrinted>
  <dcterms:created xsi:type="dcterms:W3CDTF">2019-02-12T20:05:28Z</dcterms:created>
  <dcterms:modified xsi:type="dcterms:W3CDTF">2023-09-18T22:41:46Z</dcterms:modified>
</cp:coreProperties>
</file>